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75" windowWidth="11535" windowHeight="9135" tabRatio="744" activeTab="0"/>
  </bookViews>
  <sheets>
    <sheet name="Petroleum Coke PM10 based" sheetId="1" r:id="rId1"/>
    <sheet name="Petroleum Coke VOC based" sheetId="2" r:id="rId2"/>
  </sheets>
  <definedNames/>
  <calcPr fullCalcOnLoad="1"/>
</workbook>
</file>

<file path=xl/sharedStrings.xml><?xml version="1.0" encoding="utf-8"?>
<sst xmlns="http://schemas.openxmlformats.org/spreadsheetml/2006/main" count="71" uniqueCount="53">
  <si>
    <t>Facility:</t>
  </si>
  <si>
    <t>ID#:</t>
  </si>
  <si>
    <t>Project #: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</si>
  <si>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</si>
  <si>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</si>
  <si>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</si>
  <si>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</si>
  <si>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</si>
  <si>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</si>
  <si>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</si>
  <si>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</si>
  <si>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</si>
  <si>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</si>
  <si>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</si>
  <si>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Lead</t>
  </si>
  <si>
    <t>Mercury</t>
  </si>
  <si>
    <t>Vanadium</t>
  </si>
  <si>
    <t>Barium</t>
  </si>
  <si>
    <t>Matthew Cegielski</t>
  </si>
  <si>
    <t xml:space="preserve">Cobalt </t>
  </si>
  <si>
    <t>Chromium</t>
  </si>
  <si>
    <t>2-Methylnaphthalene</t>
  </si>
  <si>
    <t>Anthracene</t>
  </si>
  <si>
    <t>Benzo(a)anthracene</t>
  </si>
  <si>
    <t>Benzo(a)pyrene</t>
  </si>
  <si>
    <t>Benzo(a)fluoranthene</t>
  </si>
  <si>
    <t>Chrysene</t>
  </si>
  <si>
    <t>Dibenz(a,h)anthracene</t>
  </si>
  <si>
    <t>Indeno[1,2,3-cd]pyrene</t>
  </si>
  <si>
    <t>Fluorene</t>
  </si>
  <si>
    <t>Naphthalene</t>
  </si>
  <si>
    <t>Pyrene</t>
  </si>
  <si>
    <t>Benzo[g,h,i]perylene</t>
  </si>
  <si>
    <t>Dibenzofuran</t>
  </si>
  <si>
    <t>CAS #</t>
  </si>
  <si>
    <t>VOC based Emissions from Petroleum Coke Dust (Receiving/Storage)</t>
  </si>
  <si>
    <t xml:space="preserve"> **5% of Chromium considered Hexavalent Chromium (District Policy)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</si>
  <si>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Petroleum Coke Dust (Receiving/Storage)</t>
    </r>
  </si>
  <si>
    <r>
      <t>Weight Fraction  Petroleum Coke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</si>
  <si>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t>Substances</t>
  </si>
  <si>
    <t>Weight Fraction Petroleum Coke VOC Emissions*</t>
  </si>
  <si>
    <t>Hexavalent Chromium**</t>
  </si>
  <si>
    <r>
      <t>Process Rate, PM</t>
    </r>
    <r>
      <rPr>
        <vertAlign val="subscript"/>
        <sz val="10"/>
        <rFont val="Arial"/>
        <family val="2"/>
      </rPr>
      <t xml:space="preserve">10 </t>
    </r>
  </si>
  <si>
    <t xml:space="preserve"> lb/hr</t>
  </si>
  <si>
    <t xml:space="preserve"> lb/yr</t>
  </si>
  <si>
    <t>Process Rate, VOC</t>
  </si>
  <si>
    <r>
      <t xml:space="preserve">*  Based on the table, "Shell Petroleum Coke 1994 PAH Analysis" in the the 1994 EPA report, </t>
    </r>
    <r>
      <rPr>
        <i/>
        <sz val="10"/>
        <rFont val="Arial"/>
        <family val="2"/>
      </rPr>
      <t>Petroleum Coke Dust Emissionsfrom Open Rail Cars In Northwest Washington And Southwest British Columbia.</t>
    </r>
  </si>
  <si>
    <r>
      <t>* Based on the table, "Shell Petroleum Coke 1994 Metals Analysis" in the the 1994 EPA report,</t>
    </r>
    <r>
      <rPr>
        <i/>
        <sz val="10"/>
        <rFont val="Arial"/>
        <family val="2"/>
      </rPr>
      <t xml:space="preserve"> Petroleum Coke Dust Emissionsfrom Open Rail Cars In Northwest Washington And Southwest British Columbia.</t>
    </r>
  </si>
  <si>
    <r>
      <t>Use this spreadsheet when the emissions are from an Petroleum Coke Dust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known. Entries required in yellow areas, output in gray areas.</t>
    </r>
  </si>
  <si>
    <r>
      <t>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Emission Factors. </t>
    </r>
  </si>
  <si>
    <t xml:space="preserve">Emissions are calculated by the multiplication of PM10 Rates and Emission Factors. </t>
  </si>
  <si>
    <t>Use this spreadsheet when the emissions are from an Petroleum Coke Dust VOC sources and the VOC rates are known. Entries required in yellow areas, output in gray areas.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</si>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</sst>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23" xfId="0" applyNumberFormat="1" applyFon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0" xfId="57" applyFont="1" applyFill="1" applyBorder="1" applyAlignment="1">
      <alignment wrapText="1"/>
      <protection/>
    </xf>
    <xf numFmtId="0" fontId="0" fillId="0" borderId="20" xfId="0" applyFont="1" applyBorder="1" applyAlignment="1">
      <alignment horizontal="center" wrapText="1"/>
    </xf>
    <xf numFmtId="0" fontId="0" fillId="0" borderId="26" xfId="0" applyFill="1" applyBorder="1" applyAlignment="1">
      <alignment wrapText="1"/>
    </xf>
    <xf numFmtId="11" fontId="0" fillId="0" borderId="26" xfId="0" applyNumberForma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1" fontId="0" fillId="35" borderId="0" xfId="0" applyNumberForma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34" borderId="28" xfId="0" applyNumberFormat="1" applyFill="1" applyBorder="1" applyAlignment="1">
      <alignment horizontal="center"/>
    </xf>
    <xf numFmtId="11" fontId="0" fillId="34" borderId="28" xfId="0" applyNumberFormat="1" applyFont="1" applyFill="1" applyBorder="1" applyAlignment="1">
      <alignment horizontal="center"/>
    </xf>
    <xf numFmtId="11" fontId="0" fillId="34" borderId="29" xfId="0" applyNumberForma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0" borderId="0" xfId="57" applyFont="1" applyFill="1" applyBorder="1" applyAlignment="1">
      <alignment horizontal="center" wrapText="1"/>
      <protection/>
    </xf>
    <xf numFmtId="0" fontId="3" fillId="36" borderId="22" xfId="0" applyFont="1" applyFill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11" fontId="0" fillId="33" borderId="31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37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71" fontId="0" fillId="37" borderId="16" xfId="0" applyNumberForma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7" borderId="39" xfId="0" applyFont="1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0" borderId="41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3" fillId="38" borderId="0" xfId="0" applyFont="1" applyFill="1" applyBorder="1" applyAlignment="1">
      <alignment horizontal="center"/>
    </xf>
    <xf numFmtId="11" fontId="0" fillId="38" borderId="0" xfId="0" applyNumberFormat="1" applyFill="1" applyBorder="1" applyAlignment="1">
      <alignment/>
    </xf>
    <xf numFmtId="0" fontId="0" fillId="38" borderId="0" xfId="0" applyFill="1" applyAlignment="1">
      <alignment horizontal="center"/>
    </xf>
    <xf numFmtId="0" fontId="4" fillId="38" borderId="0" xfId="0" applyFont="1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wrapText="1"/>
    </xf>
    <xf numFmtId="0" fontId="3" fillId="38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30" zoomScaleNormal="130" zoomScalePageLayoutView="0" workbookViewId="0" topLeftCell="A1">
      <selection activeCell="H2" sqref="H2"/>
    </sheetView>
  </sheetViews>
  <sheetFormatPr defaultColWidth="9.140625" defaultRowHeight="12.75"/>
  <cols>
    <col min="1" max="1" width="25.7109375" style="0" customWidth="1"/>
    <col min="2" max="2" width="12.7109375" style="7" customWidth="1"/>
    <col min="3" max="15" width="12.7109375" style="0" customWidth="1"/>
  </cols>
  <sheetData>
    <row r="1" spans="1:15" ht="42.75" customHeight="1" thickBot="1">
      <c r="A1" s="19" t="s">
        <v>8</v>
      </c>
      <c r="B1" s="57" t="s">
        <v>37</v>
      </c>
      <c r="C1" s="58"/>
      <c r="D1" s="58"/>
      <c r="E1" s="58"/>
      <c r="F1" s="58"/>
      <c r="G1" s="59"/>
      <c r="H1" s="97"/>
      <c r="I1" s="97"/>
      <c r="J1" s="97"/>
      <c r="K1" s="97"/>
      <c r="L1" s="97"/>
      <c r="M1" s="97"/>
      <c r="N1" s="97"/>
      <c r="O1" s="97"/>
    </row>
    <row r="2" spans="1:15" ht="28.5" customHeight="1" thickBot="1">
      <c r="A2" s="18" t="s">
        <v>5</v>
      </c>
      <c r="B2" s="94" t="s">
        <v>48</v>
      </c>
      <c r="C2" s="95"/>
      <c r="D2" s="95"/>
      <c r="E2" s="95"/>
      <c r="F2" s="95"/>
      <c r="G2" s="96"/>
      <c r="H2" s="97"/>
      <c r="I2" s="97"/>
      <c r="J2" s="97"/>
      <c r="K2" s="97"/>
      <c r="L2" s="97"/>
      <c r="M2" s="97"/>
      <c r="N2" s="97"/>
      <c r="O2" s="97"/>
    </row>
    <row r="3" spans="1:15" ht="13.5" thickBot="1">
      <c r="A3" s="8" t="s">
        <v>9</v>
      </c>
      <c r="B3" s="60" t="s">
        <v>18</v>
      </c>
      <c r="C3" s="61"/>
      <c r="D3" s="9" t="s">
        <v>6</v>
      </c>
      <c r="E3" s="62">
        <v>42466</v>
      </c>
      <c r="F3" s="62"/>
      <c r="G3" s="10"/>
      <c r="H3" s="97"/>
      <c r="I3" s="97"/>
      <c r="J3" s="97"/>
      <c r="K3" s="97"/>
      <c r="L3" s="97"/>
      <c r="M3" s="97"/>
      <c r="N3" s="97"/>
      <c r="O3" s="97"/>
    </row>
    <row r="4" spans="1:15" ht="12.75">
      <c r="A4" s="3" t="s">
        <v>0</v>
      </c>
      <c r="B4" s="35"/>
      <c r="C4" s="15"/>
      <c r="D4" s="15"/>
      <c r="F4" s="1"/>
      <c r="G4" s="2"/>
      <c r="H4" s="97"/>
      <c r="I4" s="97"/>
      <c r="J4" s="97"/>
      <c r="K4" s="97"/>
      <c r="L4" s="97"/>
      <c r="M4" s="97"/>
      <c r="N4" s="97"/>
      <c r="O4" s="97"/>
    </row>
    <row r="5" spans="1:15" ht="12.75">
      <c r="A5" s="3" t="s">
        <v>1</v>
      </c>
      <c r="B5" s="35"/>
      <c r="C5" s="15"/>
      <c r="D5" s="15"/>
      <c r="F5" s="1"/>
      <c r="G5" s="2"/>
      <c r="H5" s="97"/>
      <c r="I5" s="97"/>
      <c r="J5" s="97"/>
      <c r="K5" s="97"/>
      <c r="L5" s="97"/>
      <c r="M5" s="97"/>
      <c r="N5" s="97"/>
      <c r="O5" s="97"/>
    </row>
    <row r="6" spans="1:15" ht="13.5" thickBot="1">
      <c r="A6" s="4" t="s">
        <v>2</v>
      </c>
      <c r="B6" s="36"/>
      <c r="C6" s="16"/>
      <c r="D6" s="16"/>
      <c r="E6" s="5"/>
      <c r="F6" s="5"/>
      <c r="G6" s="6"/>
      <c r="H6" s="98"/>
      <c r="I6" s="97"/>
      <c r="J6" s="97"/>
      <c r="K6" s="97"/>
      <c r="L6" s="97"/>
      <c r="M6" s="97"/>
      <c r="N6" s="97"/>
      <c r="O6" s="97"/>
    </row>
    <row r="7" spans="1:15" ht="19.5" thickBot="1" thickTop="1">
      <c r="A7" s="17" t="s">
        <v>10</v>
      </c>
      <c r="B7" s="31" t="s">
        <v>43</v>
      </c>
      <c r="C7" s="31" t="s">
        <v>44</v>
      </c>
      <c r="D7" s="66" t="s">
        <v>11</v>
      </c>
      <c r="E7" s="67"/>
      <c r="F7" s="67"/>
      <c r="G7" s="68"/>
      <c r="H7" s="97"/>
      <c r="I7" s="97"/>
      <c r="J7" s="97"/>
      <c r="K7" s="97"/>
      <c r="L7" s="97"/>
      <c r="M7" s="97"/>
      <c r="N7" s="97"/>
      <c r="O7" s="97"/>
    </row>
    <row r="8" spans="1:15" ht="13.5" customHeight="1" thickBot="1">
      <c r="A8" s="53" t="s">
        <v>42</v>
      </c>
      <c r="B8" s="54">
        <v>0.304</v>
      </c>
      <c r="C8" s="56">
        <v>141</v>
      </c>
      <c r="D8" s="69" t="s">
        <v>49</v>
      </c>
      <c r="E8" s="70"/>
      <c r="F8" s="70"/>
      <c r="G8" s="71"/>
      <c r="H8" s="97"/>
      <c r="I8" s="97"/>
      <c r="J8" s="97"/>
      <c r="K8" s="97"/>
      <c r="L8" s="97"/>
      <c r="M8" s="97"/>
      <c r="N8" s="97"/>
      <c r="O8" s="97"/>
    </row>
    <row r="9" spans="1:15" ht="13.5" customHeight="1" thickBot="1">
      <c r="A9" s="32"/>
      <c r="B9" s="33"/>
      <c r="C9" s="34"/>
      <c r="D9" s="72"/>
      <c r="E9" s="73"/>
      <c r="F9" s="73"/>
      <c r="G9" s="74"/>
      <c r="H9" s="97"/>
      <c r="I9" s="97"/>
      <c r="J9" s="97"/>
      <c r="K9" s="97"/>
      <c r="L9" s="97"/>
      <c r="M9" s="97"/>
      <c r="N9" s="97"/>
      <c r="O9" s="97"/>
    </row>
    <row r="10" spans="1:15" ht="13.5" customHeight="1">
      <c r="A10" s="63" t="s">
        <v>39</v>
      </c>
      <c r="B10" s="63" t="s">
        <v>34</v>
      </c>
      <c r="C10" s="63" t="s">
        <v>38</v>
      </c>
      <c r="D10" s="79" t="s">
        <v>3</v>
      </c>
      <c r="E10" s="77" t="s">
        <v>4</v>
      </c>
      <c r="F10" s="99"/>
      <c r="G10" s="98"/>
      <c r="H10" s="97"/>
      <c r="I10" s="97"/>
      <c r="J10" s="97"/>
      <c r="K10" s="97"/>
      <c r="L10" s="97"/>
      <c r="M10" s="97"/>
      <c r="N10" s="97"/>
      <c r="O10" s="97"/>
    </row>
    <row r="11" spans="1:15" ht="15.75" customHeight="1">
      <c r="A11" s="64"/>
      <c r="B11" s="77"/>
      <c r="C11" s="75"/>
      <c r="D11" s="75"/>
      <c r="E11" s="75"/>
      <c r="F11" s="99"/>
      <c r="G11" s="98"/>
      <c r="H11" s="97"/>
      <c r="I11" s="97"/>
      <c r="J11" s="97"/>
      <c r="K11" s="97"/>
      <c r="L11" s="97"/>
      <c r="M11" s="97"/>
      <c r="N11" s="97"/>
      <c r="O11" s="97"/>
    </row>
    <row r="12" spans="1:15" ht="39.75" customHeight="1">
      <c r="A12" s="65"/>
      <c r="B12" s="78"/>
      <c r="C12" s="76"/>
      <c r="D12" s="76"/>
      <c r="E12" s="76"/>
      <c r="F12" s="99"/>
      <c r="G12" s="98"/>
      <c r="H12" s="97"/>
      <c r="I12" s="97"/>
      <c r="J12" s="97"/>
      <c r="K12" s="97"/>
      <c r="L12" s="97"/>
      <c r="M12" s="97"/>
      <c r="N12" s="97"/>
      <c r="O12" s="97"/>
    </row>
    <row r="13" spans="1:15" ht="12.75">
      <c r="A13" s="3" t="s">
        <v>12</v>
      </c>
      <c r="B13" s="46">
        <v>7440382</v>
      </c>
      <c r="C13" s="22">
        <f>2.6/1000000</f>
        <v>2.6E-06</v>
      </c>
      <c r="D13" s="25">
        <f aca="true" t="shared" si="0" ref="D13:D21">$B$8*C13</f>
        <v>7.904E-07</v>
      </c>
      <c r="E13" s="38">
        <f aca="true" t="shared" si="1" ref="E13:E21">$C$8*C13</f>
        <v>0.0003666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2.75">
      <c r="A14" s="43" t="s">
        <v>17</v>
      </c>
      <c r="B14" s="47">
        <v>7440393</v>
      </c>
      <c r="C14" s="22">
        <f>0.99/1000000</f>
        <v>9.9E-07</v>
      </c>
      <c r="D14" s="26">
        <f t="shared" si="0"/>
        <v>3.0096E-07</v>
      </c>
      <c r="E14" s="39">
        <f t="shared" si="1"/>
        <v>0.00013959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2.75">
      <c r="A15" s="3" t="s">
        <v>13</v>
      </c>
      <c r="B15" s="46">
        <v>7440439</v>
      </c>
      <c r="C15" s="23">
        <f>2.6/1000000</f>
        <v>2.6E-06</v>
      </c>
      <c r="D15" s="27">
        <f t="shared" si="0"/>
        <v>7.904E-07</v>
      </c>
      <c r="E15" s="40">
        <f t="shared" si="1"/>
        <v>0.0003666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2.75">
      <c r="A16" s="43" t="s">
        <v>19</v>
      </c>
      <c r="B16" s="47">
        <v>7440484</v>
      </c>
      <c r="C16" s="22">
        <f>0.62/1000000</f>
        <v>6.2E-07</v>
      </c>
      <c r="D16" s="26">
        <f t="shared" si="0"/>
        <v>1.8848E-07</v>
      </c>
      <c r="E16" s="39">
        <f t="shared" si="1"/>
        <v>8.742E-05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2.75">
      <c r="A17" s="43" t="s">
        <v>20</v>
      </c>
      <c r="B17" s="47">
        <v>7440473</v>
      </c>
      <c r="C17" s="22">
        <f>3.9/1000000</f>
        <v>3.9E-06</v>
      </c>
      <c r="D17" s="26">
        <f t="shared" si="0"/>
        <v>1.1856E-06</v>
      </c>
      <c r="E17" s="39">
        <f t="shared" si="1"/>
        <v>0.0005499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2.75">
      <c r="A18" s="20" t="s">
        <v>41</v>
      </c>
      <c r="B18" s="46">
        <v>18540299</v>
      </c>
      <c r="C18" s="37">
        <f>C17*0.05</f>
        <v>1.95E-07</v>
      </c>
      <c r="D18" s="26">
        <f t="shared" si="0"/>
        <v>5.9280000000000005E-08</v>
      </c>
      <c r="E18" s="39">
        <f t="shared" si="1"/>
        <v>2.7495E-05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2.75">
      <c r="A19" s="3" t="s">
        <v>14</v>
      </c>
      <c r="B19" s="46">
        <v>7439921</v>
      </c>
      <c r="C19" s="22">
        <f>2.6/1000000</f>
        <v>2.6E-06</v>
      </c>
      <c r="D19" s="26">
        <f t="shared" si="0"/>
        <v>7.904E-07</v>
      </c>
      <c r="E19" s="39">
        <f t="shared" si="1"/>
        <v>0.0003666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2.75" customHeight="1">
      <c r="A20" s="3" t="s">
        <v>15</v>
      </c>
      <c r="B20" s="48">
        <v>7439976</v>
      </c>
      <c r="C20" s="22">
        <f>2.6/1000000</f>
        <v>2.6E-06</v>
      </c>
      <c r="D20" s="26">
        <f t="shared" si="0"/>
        <v>7.904E-07</v>
      </c>
      <c r="E20" s="39">
        <f t="shared" si="1"/>
        <v>0.0003666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5.75" customHeight="1" thickBot="1">
      <c r="A21" s="29" t="s">
        <v>16</v>
      </c>
      <c r="B21" s="49">
        <v>7440622</v>
      </c>
      <c r="C21" s="24">
        <f>36/1000000</f>
        <v>3.6E-05</v>
      </c>
      <c r="D21" s="28">
        <f t="shared" si="0"/>
        <v>1.0944E-05</v>
      </c>
      <c r="E21" s="41">
        <f t="shared" si="1"/>
        <v>0.005076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2.75">
      <c r="A22" s="106"/>
      <c r="B22" s="107"/>
      <c r="C22" s="100"/>
      <c r="D22" s="100"/>
      <c r="E22" s="100"/>
      <c r="F22" s="100"/>
      <c r="G22" s="100"/>
      <c r="H22" s="97"/>
      <c r="I22" s="97"/>
      <c r="J22" s="97"/>
      <c r="K22" s="97"/>
      <c r="L22" s="97"/>
      <c r="M22" s="97"/>
      <c r="N22" s="97"/>
      <c r="O22" s="97"/>
    </row>
    <row r="23" spans="1:15" ht="12.75">
      <c r="A23" s="11" t="s">
        <v>7</v>
      </c>
      <c r="B23" s="12"/>
      <c r="C23" s="13"/>
      <c r="D23" s="13"/>
      <c r="E23" s="13"/>
      <c r="F23" s="13"/>
      <c r="G23" s="13"/>
      <c r="H23" s="14"/>
      <c r="I23" s="14"/>
      <c r="J23" s="21"/>
      <c r="K23" s="97"/>
      <c r="L23" s="97"/>
      <c r="M23" s="97"/>
      <c r="N23" s="97"/>
      <c r="O23" s="97"/>
    </row>
    <row r="24" spans="1:15" ht="25.5" customHeight="1">
      <c r="A24" s="80" t="s">
        <v>47</v>
      </c>
      <c r="B24" s="81"/>
      <c r="C24" s="81"/>
      <c r="D24" s="81"/>
      <c r="E24" s="81"/>
      <c r="F24" s="81"/>
      <c r="G24" s="81"/>
      <c r="H24" s="81"/>
      <c r="I24" s="81"/>
      <c r="J24" s="82"/>
      <c r="K24" s="97"/>
      <c r="L24" s="97"/>
      <c r="M24" s="97"/>
      <c r="N24" s="97"/>
      <c r="O24" s="97"/>
    </row>
    <row r="25" spans="1:15" ht="12.75" customHeight="1">
      <c r="A25" s="85" t="s">
        <v>52</v>
      </c>
      <c r="B25" s="86"/>
      <c r="C25" s="86"/>
      <c r="D25" s="86"/>
      <c r="E25" s="86"/>
      <c r="F25" s="86"/>
      <c r="G25" s="86"/>
      <c r="H25" s="86"/>
      <c r="I25" s="86"/>
      <c r="J25" s="87"/>
      <c r="K25" s="97"/>
      <c r="L25" s="97"/>
      <c r="M25" s="97"/>
      <c r="N25" s="97"/>
      <c r="O25" s="97"/>
    </row>
    <row r="26" spans="1:15" ht="12.75" customHeight="1">
      <c r="A26" s="80" t="s">
        <v>36</v>
      </c>
      <c r="B26" s="81"/>
      <c r="C26" s="81"/>
      <c r="D26" s="81"/>
      <c r="E26" s="81"/>
      <c r="F26" s="81"/>
      <c r="G26" s="81"/>
      <c r="H26" s="81"/>
      <c r="I26" s="81"/>
      <c r="J26" s="82"/>
      <c r="K26" s="97"/>
      <c r="L26" s="97"/>
      <c r="M26" s="97"/>
      <c r="N26" s="97"/>
      <c r="O26" s="97"/>
    </row>
    <row r="27" spans="1:15" ht="27.75" customHeight="1">
      <c r="A27" s="97"/>
      <c r="B27" s="101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5.75">
      <c r="A28" s="102"/>
      <c r="B28" s="103"/>
      <c r="C28" s="103"/>
      <c r="D28" s="103"/>
      <c r="E28" s="103"/>
      <c r="F28" s="103"/>
      <c r="G28" s="103"/>
      <c r="H28" s="103"/>
      <c r="I28" s="103"/>
      <c r="J28" s="97"/>
      <c r="K28" s="97"/>
      <c r="L28" s="97"/>
      <c r="M28" s="97"/>
      <c r="N28" s="97"/>
      <c r="O28" s="97"/>
    </row>
  </sheetData>
  <sheetProtection/>
  <mergeCells count="15">
    <mergeCell ref="D10:D12"/>
    <mergeCell ref="A24:J24"/>
    <mergeCell ref="A26:J26"/>
    <mergeCell ref="A28:I28"/>
    <mergeCell ref="A25:J25"/>
    <mergeCell ref="B1:G1"/>
    <mergeCell ref="B2:G2"/>
    <mergeCell ref="B3:C3"/>
    <mergeCell ref="E3:F3"/>
    <mergeCell ref="A10:A12"/>
    <mergeCell ref="D7:G7"/>
    <mergeCell ref="D8:G9"/>
    <mergeCell ref="C10:C12"/>
    <mergeCell ref="B10:B12"/>
    <mergeCell ref="E10:E1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  <ignoredErrors>
    <ignoredError sqref="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30" zoomScaleNormal="130" zoomScalePageLayoutView="0" workbookViewId="0" topLeftCell="A1">
      <selection activeCell="B2" sqref="B2:G2"/>
    </sheetView>
  </sheetViews>
  <sheetFormatPr defaultColWidth="9.140625" defaultRowHeight="12.75"/>
  <cols>
    <col min="1" max="1" width="25.7109375" style="0" customWidth="1"/>
    <col min="2" max="2" width="12.7109375" style="7" customWidth="1"/>
    <col min="3" max="15" width="12.7109375" style="0" customWidth="1"/>
  </cols>
  <sheetData>
    <row r="1" spans="1:15" ht="38.25" customHeight="1" thickBot="1">
      <c r="A1" s="19" t="s">
        <v>8</v>
      </c>
      <c r="B1" s="91" t="s">
        <v>35</v>
      </c>
      <c r="C1" s="92"/>
      <c r="D1" s="92"/>
      <c r="E1" s="92"/>
      <c r="F1" s="92"/>
      <c r="G1" s="93"/>
      <c r="H1" s="97"/>
      <c r="I1" s="97"/>
      <c r="J1" s="97"/>
      <c r="K1" s="97"/>
      <c r="L1" s="97"/>
      <c r="M1" s="97"/>
      <c r="N1" s="97"/>
      <c r="O1" s="97"/>
    </row>
    <row r="2" spans="1:15" ht="28.5" customHeight="1" thickBot="1">
      <c r="A2" s="18" t="s">
        <v>5</v>
      </c>
      <c r="B2" s="94" t="s">
        <v>51</v>
      </c>
      <c r="C2" s="95"/>
      <c r="D2" s="95"/>
      <c r="E2" s="95"/>
      <c r="F2" s="95"/>
      <c r="G2" s="96"/>
      <c r="H2" s="97"/>
      <c r="I2" s="97"/>
      <c r="J2" s="97"/>
      <c r="K2" s="97"/>
      <c r="L2" s="97"/>
      <c r="M2" s="97"/>
      <c r="N2" s="97"/>
      <c r="O2" s="97"/>
    </row>
    <row r="3" spans="1:15" ht="13.5" thickBot="1">
      <c r="A3" s="8" t="s">
        <v>9</v>
      </c>
      <c r="B3" s="60" t="s">
        <v>18</v>
      </c>
      <c r="C3" s="61"/>
      <c r="D3" s="9" t="s">
        <v>6</v>
      </c>
      <c r="E3" s="62">
        <v>42466</v>
      </c>
      <c r="F3" s="62"/>
      <c r="G3" s="10"/>
      <c r="H3" s="97"/>
      <c r="I3" s="97"/>
      <c r="J3" s="97"/>
      <c r="K3" s="97"/>
      <c r="L3" s="97"/>
      <c r="M3" s="97"/>
      <c r="N3" s="97"/>
      <c r="O3" s="97"/>
    </row>
    <row r="4" spans="1:15" ht="12.75">
      <c r="A4" s="3" t="s">
        <v>0</v>
      </c>
      <c r="B4" s="15"/>
      <c r="C4" s="15"/>
      <c r="D4" s="15"/>
      <c r="F4" s="1"/>
      <c r="G4" s="2"/>
      <c r="H4" s="97"/>
      <c r="I4" s="97"/>
      <c r="J4" s="97"/>
      <c r="K4" s="97"/>
      <c r="L4" s="97"/>
      <c r="M4" s="97"/>
      <c r="N4" s="97"/>
      <c r="O4" s="97"/>
    </row>
    <row r="5" spans="1:15" ht="12.75">
      <c r="A5" s="3" t="s">
        <v>1</v>
      </c>
      <c r="B5" s="15"/>
      <c r="C5" s="15"/>
      <c r="D5" s="15"/>
      <c r="F5" s="1"/>
      <c r="G5" s="2"/>
      <c r="H5" s="97"/>
      <c r="I5" s="97"/>
      <c r="J5" s="97"/>
      <c r="K5" s="97"/>
      <c r="L5" s="97"/>
      <c r="M5" s="97"/>
      <c r="N5" s="97"/>
      <c r="O5" s="97"/>
    </row>
    <row r="6" spans="1:15" ht="13.5" thickBot="1">
      <c r="A6" s="4" t="s">
        <v>2</v>
      </c>
      <c r="B6" s="16"/>
      <c r="C6" s="16"/>
      <c r="D6" s="16"/>
      <c r="E6" s="5"/>
      <c r="F6" s="5"/>
      <c r="G6" s="6"/>
      <c r="H6" s="98"/>
      <c r="I6" s="97"/>
      <c r="J6" s="97"/>
      <c r="K6" s="97"/>
      <c r="L6" s="97"/>
      <c r="M6" s="97"/>
      <c r="N6" s="97"/>
      <c r="O6" s="97"/>
    </row>
    <row r="7" spans="1:15" ht="19.5" thickBot="1" thickTop="1">
      <c r="A7" s="17" t="s">
        <v>10</v>
      </c>
      <c r="B7" s="31" t="s">
        <v>43</v>
      </c>
      <c r="C7" s="31" t="s">
        <v>44</v>
      </c>
      <c r="D7" s="66" t="s">
        <v>11</v>
      </c>
      <c r="E7" s="67"/>
      <c r="F7" s="67"/>
      <c r="G7" s="68"/>
      <c r="H7" s="97"/>
      <c r="I7" s="97"/>
      <c r="J7" s="97"/>
      <c r="K7" s="97"/>
      <c r="L7" s="97"/>
      <c r="M7" s="97"/>
      <c r="N7" s="97"/>
      <c r="O7" s="97"/>
    </row>
    <row r="8" spans="1:15" ht="13.5" customHeight="1" thickBot="1">
      <c r="A8" s="53" t="s">
        <v>45</v>
      </c>
      <c r="B8" s="54">
        <v>0.5</v>
      </c>
      <c r="C8" s="55">
        <v>100</v>
      </c>
      <c r="D8" s="69" t="s">
        <v>50</v>
      </c>
      <c r="E8" s="70"/>
      <c r="F8" s="70"/>
      <c r="G8" s="71"/>
      <c r="H8" s="97"/>
      <c r="I8" s="97"/>
      <c r="J8" s="97"/>
      <c r="K8" s="97"/>
      <c r="L8" s="97"/>
      <c r="M8" s="97"/>
      <c r="N8" s="97"/>
      <c r="O8" s="97"/>
    </row>
    <row r="9" spans="1:15" ht="13.5" customHeight="1" thickBot="1">
      <c r="A9" s="32"/>
      <c r="B9" s="33"/>
      <c r="C9" s="34"/>
      <c r="D9" s="72"/>
      <c r="E9" s="73"/>
      <c r="F9" s="73"/>
      <c r="G9" s="74"/>
      <c r="H9" s="97"/>
      <c r="I9" s="97"/>
      <c r="J9" s="97"/>
      <c r="K9" s="97"/>
      <c r="L9" s="97"/>
      <c r="M9" s="97"/>
      <c r="N9" s="97"/>
      <c r="O9" s="97"/>
    </row>
    <row r="10" spans="1:15" ht="13.5" customHeight="1">
      <c r="A10" s="63" t="s">
        <v>39</v>
      </c>
      <c r="B10" s="88" t="s">
        <v>34</v>
      </c>
      <c r="C10" s="63" t="s">
        <v>40</v>
      </c>
      <c r="D10" s="79" t="s">
        <v>3</v>
      </c>
      <c r="E10" s="77" t="s">
        <v>4</v>
      </c>
      <c r="F10" s="99"/>
      <c r="G10" s="98"/>
      <c r="H10" s="97"/>
      <c r="I10" s="97"/>
      <c r="J10" s="97"/>
      <c r="K10" s="97"/>
      <c r="L10" s="97"/>
      <c r="M10" s="97"/>
      <c r="N10" s="97"/>
      <c r="O10" s="97"/>
    </row>
    <row r="11" spans="1:15" ht="15.75" customHeight="1">
      <c r="A11" s="64"/>
      <c r="B11" s="89"/>
      <c r="C11" s="77"/>
      <c r="D11" s="75"/>
      <c r="E11" s="75"/>
      <c r="F11" s="99"/>
      <c r="G11" s="98"/>
      <c r="H11" s="97"/>
      <c r="I11" s="97"/>
      <c r="J11" s="97"/>
      <c r="K11" s="97"/>
      <c r="L11" s="97"/>
      <c r="M11" s="97"/>
      <c r="N11" s="97"/>
      <c r="O11" s="97"/>
    </row>
    <row r="12" spans="1:15" ht="36" customHeight="1">
      <c r="A12" s="65"/>
      <c r="B12" s="90"/>
      <c r="C12" s="78"/>
      <c r="D12" s="76"/>
      <c r="E12" s="76"/>
      <c r="F12" s="99"/>
      <c r="G12" s="98"/>
      <c r="H12" s="97"/>
      <c r="I12" s="97"/>
      <c r="J12" s="97"/>
      <c r="K12" s="97"/>
      <c r="L12" s="97"/>
      <c r="M12" s="97"/>
      <c r="N12" s="97"/>
      <c r="O12" s="97"/>
    </row>
    <row r="13" spans="1:15" ht="12.75">
      <c r="A13" s="44" t="s">
        <v>21</v>
      </c>
      <c r="B13" s="50">
        <v>91576</v>
      </c>
      <c r="C13" s="22">
        <f>2.5/1000000</f>
        <v>2.5E-06</v>
      </c>
      <c r="D13" s="25">
        <f aca="true" t="shared" si="0" ref="D13:D25">$B$8*C13</f>
        <v>1.25E-06</v>
      </c>
      <c r="E13" s="38">
        <f aca="true" t="shared" si="1" ref="E13:E25">$C$8*C13</f>
        <v>0.00025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2.75">
      <c r="A14" s="42" t="s">
        <v>22</v>
      </c>
      <c r="B14" s="47">
        <v>120127</v>
      </c>
      <c r="C14" s="22">
        <f>0.66/1000000</f>
        <v>6.6E-07</v>
      </c>
      <c r="D14" s="26">
        <f t="shared" si="0"/>
        <v>3.3E-07</v>
      </c>
      <c r="E14" s="39">
        <f t="shared" si="1"/>
        <v>6.6E-05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2.75">
      <c r="A15" s="3" t="s">
        <v>23</v>
      </c>
      <c r="B15" s="46">
        <v>56553</v>
      </c>
      <c r="C15" s="23">
        <f>2.2/1000000</f>
        <v>2.2E-06</v>
      </c>
      <c r="D15" s="27">
        <f t="shared" si="0"/>
        <v>1.1E-06</v>
      </c>
      <c r="E15" s="40">
        <f t="shared" si="1"/>
        <v>0.00022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2.75">
      <c r="A16" s="3" t="s">
        <v>25</v>
      </c>
      <c r="B16" s="46">
        <v>205992</v>
      </c>
      <c r="C16" s="22">
        <f>1.1/1000000</f>
        <v>1.1E-06</v>
      </c>
      <c r="D16" s="26">
        <f t="shared" si="0"/>
        <v>5.5E-07</v>
      </c>
      <c r="E16" s="39">
        <f t="shared" si="1"/>
        <v>0.00011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2.75">
      <c r="A17" s="3" t="s">
        <v>24</v>
      </c>
      <c r="B17" s="46">
        <v>50328</v>
      </c>
      <c r="C17" s="22">
        <f>2.2/1000000</f>
        <v>2.2E-06</v>
      </c>
      <c r="D17" s="26">
        <f t="shared" si="0"/>
        <v>1.1E-06</v>
      </c>
      <c r="E17" s="39">
        <f t="shared" si="1"/>
        <v>0.00022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2.75">
      <c r="A18" s="43" t="s">
        <v>32</v>
      </c>
      <c r="B18" s="47">
        <v>191242</v>
      </c>
      <c r="C18" s="22">
        <f>1.4/1000000</f>
        <v>1.4E-06</v>
      </c>
      <c r="D18" s="26">
        <f t="shared" si="0"/>
        <v>7E-07</v>
      </c>
      <c r="E18" s="39">
        <f t="shared" si="1"/>
        <v>0.00014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2.75">
      <c r="A19" s="20" t="s">
        <v>26</v>
      </c>
      <c r="B19" s="46">
        <v>218019</v>
      </c>
      <c r="C19" s="22">
        <f>2.3/1000000</f>
        <v>2.3E-06</v>
      </c>
      <c r="D19" s="26">
        <f t="shared" si="0"/>
        <v>1.15E-06</v>
      </c>
      <c r="E19" s="39">
        <f t="shared" si="1"/>
        <v>0.00023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2.75">
      <c r="A20" s="30" t="s">
        <v>27</v>
      </c>
      <c r="B20" s="51">
        <v>53703</v>
      </c>
      <c r="C20" s="22">
        <f>0.99/1000000</f>
        <v>9.9E-07</v>
      </c>
      <c r="D20" s="26">
        <f t="shared" si="0"/>
        <v>4.95E-07</v>
      </c>
      <c r="E20" s="39">
        <f t="shared" si="1"/>
        <v>9.900000000000001E-05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2.75">
      <c r="A21" s="20" t="s">
        <v>33</v>
      </c>
      <c r="B21" s="46">
        <v>132649</v>
      </c>
      <c r="C21" s="22">
        <f>0.21/1000000</f>
        <v>2.1E-07</v>
      </c>
      <c r="D21" s="26">
        <f t="shared" si="0"/>
        <v>1.05E-07</v>
      </c>
      <c r="E21" s="39">
        <f t="shared" si="1"/>
        <v>2.1E-05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2.75">
      <c r="A22" s="43" t="s">
        <v>29</v>
      </c>
      <c r="B22" s="47">
        <v>86737</v>
      </c>
      <c r="C22" s="22">
        <f>0.31/1000000</f>
        <v>3.1E-07</v>
      </c>
      <c r="D22" s="26">
        <f t="shared" si="0"/>
        <v>1.55E-07</v>
      </c>
      <c r="E22" s="39">
        <f t="shared" si="1"/>
        <v>3.1E-05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2.75">
      <c r="A23" s="20" t="s">
        <v>28</v>
      </c>
      <c r="B23" s="46">
        <v>193395</v>
      </c>
      <c r="C23" s="22">
        <f>0.56/1000000</f>
        <v>5.6E-07</v>
      </c>
      <c r="D23" s="26">
        <f t="shared" si="0"/>
        <v>2.8E-07</v>
      </c>
      <c r="E23" s="39">
        <f t="shared" si="1"/>
        <v>5.6000000000000006E-05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2.75" customHeight="1">
      <c r="A24" s="3" t="s">
        <v>30</v>
      </c>
      <c r="B24" s="46">
        <v>91203</v>
      </c>
      <c r="C24" s="22">
        <f>1.6/1000000</f>
        <v>1.6000000000000001E-06</v>
      </c>
      <c r="D24" s="26">
        <f t="shared" si="0"/>
        <v>8.000000000000001E-07</v>
      </c>
      <c r="E24" s="39">
        <f t="shared" si="1"/>
        <v>0.00016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3.5" customHeight="1" thickBot="1">
      <c r="A25" s="45" t="s">
        <v>31</v>
      </c>
      <c r="B25" s="52">
        <v>129000</v>
      </c>
      <c r="C25" s="24">
        <f>1.7/1000000</f>
        <v>1.7E-06</v>
      </c>
      <c r="D25" s="28">
        <f t="shared" si="0"/>
        <v>8.5E-07</v>
      </c>
      <c r="E25" s="41">
        <f t="shared" si="1"/>
        <v>0.00017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2.75">
      <c r="A26" s="106"/>
      <c r="B26" s="107"/>
      <c r="C26" s="100"/>
      <c r="D26" s="100"/>
      <c r="E26" s="100"/>
      <c r="F26" s="100"/>
      <c r="G26" s="100"/>
      <c r="H26" s="97"/>
      <c r="I26" s="97"/>
      <c r="J26" s="97"/>
      <c r="K26" s="97"/>
      <c r="L26" s="97"/>
      <c r="M26" s="97"/>
      <c r="N26" s="97"/>
      <c r="O26" s="97"/>
    </row>
    <row r="27" spans="1:15" ht="12.75">
      <c r="A27" s="11" t="s">
        <v>7</v>
      </c>
      <c r="B27" s="12"/>
      <c r="C27" s="13"/>
      <c r="D27" s="13"/>
      <c r="E27" s="13"/>
      <c r="F27" s="13"/>
      <c r="G27" s="13"/>
      <c r="H27" s="14"/>
      <c r="I27" s="14"/>
      <c r="J27" s="21"/>
      <c r="K27" s="97"/>
      <c r="L27" s="97"/>
      <c r="M27" s="97"/>
      <c r="N27" s="97"/>
      <c r="O27" s="97"/>
    </row>
    <row r="28" spans="1:15" ht="26.25" customHeight="1">
      <c r="A28" s="80" t="s">
        <v>46</v>
      </c>
      <c r="B28" s="81"/>
      <c r="C28" s="81"/>
      <c r="D28" s="81"/>
      <c r="E28" s="81"/>
      <c r="F28" s="81"/>
      <c r="G28" s="81"/>
      <c r="H28" s="81"/>
      <c r="I28" s="81"/>
      <c r="J28" s="82"/>
      <c r="K28" s="97"/>
      <c r="L28" s="97"/>
      <c r="M28" s="97"/>
      <c r="N28" s="97"/>
      <c r="O28" s="97"/>
    </row>
    <row r="29" spans="1:15" ht="15" customHeight="1">
      <c r="A29" s="85" t="s">
        <v>52</v>
      </c>
      <c r="B29" s="86"/>
      <c r="C29" s="86"/>
      <c r="D29" s="86"/>
      <c r="E29" s="86"/>
      <c r="F29" s="86"/>
      <c r="G29" s="86"/>
      <c r="H29" s="86"/>
      <c r="I29" s="86"/>
      <c r="J29" s="87"/>
      <c r="K29" s="97"/>
      <c r="L29" s="97"/>
      <c r="M29" s="97"/>
      <c r="N29" s="97"/>
      <c r="O29" s="97"/>
    </row>
    <row r="30" spans="1:15" ht="12.75">
      <c r="A30" s="104"/>
      <c r="B30" s="10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2.75">
      <c r="A31" s="104"/>
      <c r="B31" s="10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ht="27.75" customHeight="1"/>
    <row r="33" spans="1:9" ht="15.75">
      <c r="A33" s="83"/>
      <c r="B33" s="84"/>
      <c r="C33" s="84"/>
      <c r="D33" s="84"/>
      <c r="E33" s="84"/>
      <c r="F33" s="84"/>
      <c r="G33" s="84"/>
      <c r="H33" s="84"/>
      <c r="I33" s="84"/>
    </row>
  </sheetData>
  <sheetProtection/>
  <mergeCells count="14">
    <mergeCell ref="E10:E12"/>
    <mergeCell ref="D10:D12"/>
    <mergeCell ref="D7:G7"/>
    <mergeCell ref="D8:G9"/>
    <mergeCell ref="A28:J28"/>
    <mergeCell ref="A29:J29"/>
    <mergeCell ref="A33:I33"/>
    <mergeCell ref="B10:B12"/>
    <mergeCell ref="B1:G1"/>
    <mergeCell ref="B2:G2"/>
    <mergeCell ref="B3:C3"/>
    <mergeCell ref="E3:F3"/>
    <mergeCell ref="A10:A12"/>
    <mergeCell ref="C10:C1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2019-12-24T18:27:41Z</dcterms:modified>
  <cp:category/>
  <cp:version/>
  <cp:contentType/>
  <cp:contentStatus/>
</cp:coreProperties>
</file>